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NNY\Desktop\"/>
    </mc:Choice>
  </mc:AlternateContent>
  <bookViews>
    <workbookView xWindow="0" yWindow="0" windowWidth="25200" windowHeight="11985"/>
  </bookViews>
  <sheets>
    <sheet name="Projections" sheetId="1" r:id="rId1"/>
    <sheet name="Cash on item return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3" i="1" l="1"/>
  <c r="F52" i="1"/>
  <c r="F51" i="1"/>
  <c r="F50" i="1"/>
  <c r="F49" i="1"/>
  <c r="B14" i="2"/>
  <c r="B7" i="2"/>
  <c r="B11" i="2"/>
  <c r="B16" i="2"/>
  <c r="C9" i="1"/>
  <c r="G53" i="1"/>
  <c r="B13" i="2"/>
  <c r="B15" i="2"/>
  <c r="B22" i="2"/>
  <c r="B23" i="2"/>
  <c r="E16" i="2"/>
  <c r="B24" i="2"/>
  <c r="B25" i="2"/>
  <c r="E20" i="2"/>
  <c r="E21" i="2"/>
  <c r="E22" i="2"/>
  <c r="B28" i="2"/>
  <c r="G51" i="1"/>
  <c r="F46" i="1"/>
  <c r="F45" i="1"/>
  <c r="F44" i="1"/>
  <c r="C42" i="1"/>
  <c r="C41" i="1"/>
  <c r="O28" i="1"/>
  <c r="O29" i="1"/>
  <c r="F39" i="1"/>
  <c r="O6" i="1"/>
  <c r="C40" i="1"/>
  <c r="F40" i="1"/>
  <c r="F41" i="1"/>
  <c r="F42" i="1"/>
  <c r="F43" i="1"/>
  <c r="F47" i="1"/>
  <c r="G57" i="1"/>
  <c r="G54" i="1"/>
  <c r="O20" i="1"/>
  <c r="O19" i="1"/>
  <c r="O7" i="1"/>
</calcChain>
</file>

<file path=xl/sharedStrings.xml><?xml version="1.0" encoding="utf-8"?>
<sst xmlns="http://schemas.openxmlformats.org/spreadsheetml/2006/main" count="126" uniqueCount="84">
  <si>
    <t>PROJECTIONS</t>
  </si>
  <si>
    <t>Year 1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</si>
  <si>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</si>
  <si>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</si>
  <si>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</si>
  <si>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</si>
  <si>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</si>
  <si>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</si>
  <si>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</si>
  <si>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</si>
  <si>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</si>
  <si>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</si>
  <si>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</si>
  <si>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</si>
  <si>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</si>
  <si>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MANAGEMENT</t>
  </si>
  <si>
    <t xml:space="preserve">                        YEAR 1</t>
  </si>
  <si>
    <t>PURCHASES</t>
  </si>
  <si>
    <t xml:space="preserve"> Payment on account</t>
  </si>
  <si>
    <t xml:space="preserve">                            YEAR 1</t>
  </si>
  <si>
    <t>YEAR 1 ASSUMPTION</t>
  </si>
  <si>
    <t>Insurance</t>
  </si>
  <si>
    <t>Year 2</t>
  </si>
  <si>
    <t xml:space="preserve">                        YEAR 2</t>
  </si>
  <si>
    <t xml:space="preserve">                            YEAR 2</t>
  </si>
  <si>
    <t>YEAR 2 ASSUMPTION</t>
  </si>
  <si>
    <t>Year 3</t>
  </si>
  <si>
    <t xml:space="preserve">                        YEAR 3</t>
  </si>
  <si>
    <t xml:space="preserve">                            YEAR 3</t>
  </si>
  <si>
    <t>YEAR 3 ASSUMPTION</t>
  </si>
  <si>
    <t xml:space="preserve">NPV AND IRR </t>
  </si>
  <si>
    <r>
      <t xml:space="preserve">                                                   </t>
    </r>
    <r>
      <rPr>
        <b/>
        <sz val="11"/>
        <color theme="1"/>
        <rFont val="Calibri"/>
        <family val="2"/>
        <scheme val="minor"/>
      </rPr>
      <t xml:space="preserve"> NPV AND IRR</t>
    </r>
    <r>
      <rPr>
        <sz val="11"/>
        <color theme="1"/>
        <rFont val="Calibri"/>
        <family val="2"/>
        <scheme val="minor"/>
      </rPr>
      <t xml:space="preserve"> </t>
    </r>
  </si>
  <si>
    <t>Cash inflows</t>
  </si>
  <si>
    <t>Cash ouflows</t>
  </si>
  <si>
    <t>Net cash flow</t>
  </si>
  <si>
    <t>Start up Investments</t>
  </si>
  <si>
    <t>Year 4</t>
  </si>
  <si>
    <t>Year 5</t>
  </si>
  <si>
    <t>Present value of future cash flow</t>
  </si>
  <si>
    <t>Start up investments</t>
  </si>
  <si>
    <t>NPV</t>
  </si>
  <si>
    <t>IF IRR&gt;Discount rate,NPV will be &gt; 0</t>
  </si>
  <si>
    <t>IF IRR&lt;Discount rate,NPV will be &lt; 0</t>
  </si>
  <si>
    <t>IF IRR=Discount rate,NPV will be = 0</t>
  </si>
  <si>
    <t>Internal Rate of Return</t>
  </si>
  <si>
    <t>Taxes</t>
  </si>
  <si>
    <t>Discount rate=6.15 %</t>
  </si>
  <si>
    <t>Year 6</t>
  </si>
  <si>
    <t>Year 7</t>
  </si>
  <si>
    <t>Year 8</t>
  </si>
  <si>
    <t>Quick Cash on Cash Return</t>
  </si>
  <si>
    <t>Total Rental Square Feet</t>
  </si>
  <si>
    <t>Average Rent per Square Foot</t>
  </si>
  <si>
    <t>Purchase Price</t>
  </si>
  <si>
    <t>Gross Potential Income</t>
  </si>
  <si>
    <t>Vacancy &amp; Credit Loss</t>
  </si>
  <si>
    <t>Debt Service Calculation</t>
  </si>
  <si>
    <t>Effective Rental Income</t>
  </si>
  <si>
    <t>Other Income</t>
  </si>
  <si>
    <t>Interest Rate</t>
  </si>
  <si>
    <t>Gross Operating Income</t>
  </si>
  <si>
    <t>Amortization (months)</t>
  </si>
  <si>
    <t>Property Taxes</t>
  </si>
  <si>
    <t>Annual Debt Service</t>
  </si>
  <si>
    <t>Maintenance</t>
  </si>
  <si>
    <t>Management Fee</t>
  </si>
  <si>
    <t>Initial Investment</t>
  </si>
  <si>
    <t>Reserves for Replacement</t>
  </si>
  <si>
    <t>Other expenses</t>
  </si>
  <si>
    <t>less: Loan Proceeds</t>
  </si>
  <si>
    <t>Total Expenses</t>
  </si>
  <si>
    <t>Net Operating Income</t>
  </si>
  <si>
    <t>Debt Service</t>
  </si>
  <si>
    <t>Before Tax Cash Flow</t>
  </si>
  <si>
    <t>Cash on Cash Return</t>
  </si>
  <si>
    <t>investments Amount</t>
  </si>
  <si>
    <t xml:space="preserve">total income </t>
  </si>
  <si>
    <t xml:space="preserve">sell the apartment </t>
  </si>
  <si>
    <t>cost of Apartment</t>
  </si>
  <si>
    <t>total return</t>
  </si>
  <si>
    <t>return</t>
  </si>
  <si>
    <t>%return</t>
  </si>
  <si>
    <t>note</t>
  </si>
  <si>
    <t>rent raise by $125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</si>
</sst>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_);[Red]\(&quot;$&quot;#,##0\)"/>
    <numFmt numFmtId="165" formatCode="&quot;$&quot;#,##0.00_);[Red]\(&quot;$&quot;#,##0.00\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(* #,##0_);_(* \(#,##0\);_(* &quot;-&quot;??_);_(@_)"/>
    <numFmt numFmtId="169" formatCode="_(&quot;$&quot;* #,##0_);_(&quot;$&quot;* \(#,##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4">
    <xf numFmtId="0" fontId="0" fillId="0" borderId="0" xfId="0"/>
    <xf numFmtId="0" fontId="0" fillId="0" borderId="2" xfId="0" applyBorder="1"/>
    <xf numFmtId="0" fontId="2" fillId="3" borderId="0" xfId="0" applyFont="1" applyFill="1" applyBorder="1"/>
    <xf numFmtId="0" fontId="2" fillId="4" borderId="0" xfId="0" applyFont="1" applyFill="1" applyBorder="1"/>
    <xf numFmtId="0" fontId="2" fillId="0" borderId="1" xfId="0" applyFont="1" applyBorder="1"/>
    <xf numFmtId="0" fontId="0" fillId="0" borderId="1" xfId="0" applyBorder="1"/>
    <xf numFmtId="0" fontId="2" fillId="3" borderId="7" xfId="0" applyFont="1" applyFill="1" applyBorder="1"/>
    <xf numFmtId="0" fontId="0" fillId="0" borderId="7" xfId="0" applyBorder="1"/>
    <xf numFmtId="164" fontId="0" fillId="0" borderId="1" xfId="0" applyNumberFormat="1" applyBorder="1"/>
    <xf numFmtId="165" fontId="0" fillId="0" borderId="0" xfId="0" applyNumberFormat="1"/>
    <xf numFmtId="164" fontId="0" fillId="0" borderId="0" xfId="0" applyNumberFormat="1"/>
    <xf numFmtId="10" fontId="0" fillId="0" borderId="0" xfId="0" applyNumberFormat="1"/>
    <xf numFmtId="0" fontId="0" fillId="0" borderId="9" xfId="0" applyFill="1" applyBorder="1"/>
    <xf numFmtId="169" fontId="0" fillId="7" borderId="1" xfId="2" applyNumberFormat="1" applyFont="1" applyFill="1" applyBorder="1"/>
    <xf numFmtId="10" fontId="0" fillId="7" borderId="1" xfId="0" applyNumberFormat="1" applyFill="1" applyBorder="1"/>
    <xf numFmtId="0" fontId="0" fillId="7" borderId="1" xfId="0" applyFill="1" applyBorder="1"/>
    <xf numFmtId="168" fontId="0" fillId="7" borderId="1" xfId="1" applyNumberFormat="1" applyFont="1" applyFill="1" applyBorder="1"/>
    <xf numFmtId="166" fontId="0" fillId="7" borderId="1" xfId="2" applyFont="1" applyFill="1" applyBorder="1"/>
    <xf numFmtId="9" fontId="0" fillId="7" borderId="1" xfId="0" applyNumberFormat="1" applyFill="1" applyBorder="1"/>
    <xf numFmtId="0" fontId="3" fillId="0" borderId="1" xfId="0" applyFont="1" applyBorder="1" applyAlignment="1"/>
    <xf numFmtId="169" fontId="0" fillId="0" borderId="1" xfId="2" applyNumberFormat="1" applyFont="1" applyBorder="1"/>
    <xf numFmtId="0" fontId="3" fillId="0" borderId="1" xfId="0" applyFont="1" applyBorder="1"/>
    <xf numFmtId="169" fontId="0" fillId="0" borderId="1" xfId="0" applyNumberFormat="1" applyBorder="1"/>
    <xf numFmtId="0" fontId="0" fillId="0" borderId="1" xfId="0" applyBorder="1" applyAlignment="1">
      <alignment horizontal="left" indent="1"/>
    </xf>
    <xf numFmtId="165" fontId="0" fillId="0" borderId="1" xfId="0" applyNumberFormat="1" applyBorder="1"/>
    <xf numFmtId="0" fontId="3" fillId="0" borderId="1" xfId="0" applyFont="1" applyBorder="1" applyAlignment="1">
      <alignment horizontal="left"/>
    </xf>
    <xf numFmtId="169" fontId="3" fillId="0" borderId="1" xfId="0" applyNumberFormat="1" applyFont="1" applyBorder="1"/>
    <xf numFmtId="169" fontId="0" fillId="0" borderId="1" xfId="2" applyNumberFormat="1" applyFont="1" applyFill="1" applyBorder="1"/>
    <xf numFmtId="10" fontId="3" fillId="0" borderId="1" xfId="3" applyNumberFormat="1" applyFont="1" applyBorder="1"/>
    <xf numFmtId="0" fontId="2" fillId="0" borderId="0" xfId="0" applyFont="1"/>
    <xf numFmtId="0" fontId="0" fillId="0" borderId="0" xfId="0" applyFill="1" applyBorder="1"/>
    <xf numFmtId="0" fontId="0" fillId="0" borderId="0" xfId="0" applyAlignment="1"/>
    <xf numFmtId="0" fontId="0" fillId="0" borderId="0" xfId="0" applyFill="1" applyBorder="1" applyAlignment="1"/>
    <xf numFmtId="164" fontId="0" fillId="0" borderId="0" xfId="0" applyNumberFormat="1" applyAlignment="1"/>
    <xf numFmtId="0" fontId="2" fillId="2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 textRotation="90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2" fillId="5" borderId="4" xfId="0" applyFont="1" applyFill="1" applyBorder="1" applyAlignment="1">
      <alignment horizontal="center" textRotation="90"/>
    </xf>
    <xf numFmtId="0" fontId="0" fillId="5" borderId="5" xfId="0" applyFill="1" applyBorder="1" applyAlignment="1">
      <alignment horizontal="center" textRotation="90"/>
    </xf>
    <xf numFmtId="0" fontId="2" fillId="0" borderId="1" xfId="0" applyFon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2" fillId="5" borderId="4" xfId="0" applyFont="1" applyFill="1" applyBorder="1" applyAlignment="1">
      <alignment horizontal="left" textRotation="90"/>
    </xf>
    <xf numFmtId="0" fontId="2" fillId="5" borderId="5" xfId="0" applyFont="1" applyFill="1" applyBorder="1" applyAlignment="1">
      <alignment horizontal="left" textRotation="90"/>
    </xf>
    <xf numFmtId="0" fontId="3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5" borderId="3" xfId="0" applyFont="1" applyFill="1" applyBorder="1" applyAlignment="1">
      <alignment horizontal="left" textRotation="90"/>
    </xf>
    <xf numFmtId="0" fontId="4" fillId="8" borderId="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topLeftCell="A4" workbookViewId="0">
      <selection activeCell="A6" sqref="A6:A10"/>
    </sheetView>
  </sheetViews>
  <sheetFormatPr defaultRowHeight="15" x14ac:dyDescent="0.25"/>
  <cols>
    <col min="2" max="2" width="27.28515625" customWidth="1"/>
    <col min="4" max="4" width="15.7109375" customWidth="1"/>
    <col min="6" max="6" width="17.7109375" customWidth="1"/>
    <col min="7" max="7" width="20.42578125" customWidth="1"/>
    <col min="8" max="8" width="32.85546875" customWidth="1"/>
  </cols>
  <sheetData>
    <row r="1" spans="1:15" x14ac:dyDescent="0.25">
      <c r="A1" s="48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</row>
    <row r="4" spans="1:15" x14ac:dyDescent="0.25">
      <c r="A4" s="1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3" t="s">
        <v>14</v>
      </c>
    </row>
    <row r="5" spans="1:15" x14ac:dyDescent="0.25">
      <c r="A5" s="41" t="s">
        <v>15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5" x14ac:dyDescent="0.25">
      <c r="A6" s="46" t="s">
        <v>16</v>
      </c>
      <c r="B6" s="4" t="s">
        <v>17</v>
      </c>
      <c r="C6" s="5">
        <v>35700</v>
      </c>
      <c r="D6" s="5">
        <v>35700</v>
      </c>
      <c r="E6" s="5">
        <v>35700</v>
      </c>
      <c r="F6" s="5">
        <v>35700</v>
      </c>
      <c r="G6" s="5">
        <v>35700</v>
      </c>
      <c r="H6" s="5">
        <v>35700</v>
      </c>
      <c r="I6" s="5">
        <v>35700</v>
      </c>
      <c r="J6" s="5">
        <v>35700</v>
      </c>
      <c r="K6" s="5">
        <v>35700</v>
      </c>
      <c r="L6" s="5">
        <v>35700</v>
      </c>
      <c r="M6" s="5">
        <v>35700</v>
      </c>
      <c r="N6" s="5">
        <v>35700</v>
      </c>
      <c r="O6" s="5">
        <f>SUM(C6:N6)</f>
        <v>428400</v>
      </c>
    </row>
    <row r="7" spans="1:15" x14ac:dyDescent="0.25">
      <c r="A7" s="47"/>
      <c r="B7" t="s">
        <v>18</v>
      </c>
      <c r="C7" s="5">
        <v>35700</v>
      </c>
      <c r="D7" s="5">
        <v>35700</v>
      </c>
      <c r="E7" s="5">
        <v>35700</v>
      </c>
      <c r="F7" s="5">
        <v>35700</v>
      </c>
      <c r="G7" s="5">
        <v>35700</v>
      </c>
      <c r="H7" s="5">
        <v>35700</v>
      </c>
      <c r="I7" s="5">
        <v>35700</v>
      </c>
      <c r="J7" s="5">
        <v>35700</v>
      </c>
      <c r="K7" s="5">
        <v>35700</v>
      </c>
      <c r="L7" s="5">
        <v>35700</v>
      </c>
      <c r="M7" s="5">
        <v>35700</v>
      </c>
      <c r="N7" s="5">
        <v>35700</v>
      </c>
      <c r="O7" s="5">
        <f>SUM(C7:N7)</f>
        <v>428400</v>
      </c>
    </row>
    <row r="8" spans="1:15" x14ac:dyDescent="0.25">
      <c r="A8" s="47"/>
      <c r="C8">
        <v>32094</v>
      </c>
    </row>
    <row r="9" spans="1:15" x14ac:dyDescent="0.25">
      <c r="A9" s="47"/>
      <c r="C9">
        <f>(C7-C8)</f>
        <v>3606</v>
      </c>
    </row>
    <row r="10" spans="1:15" x14ac:dyDescent="0.25">
      <c r="A10" s="51"/>
    </row>
    <row r="12" spans="1:15" x14ac:dyDescent="0.25">
      <c r="A12" s="39" t="s">
        <v>19</v>
      </c>
      <c r="B12" s="6" t="s">
        <v>20</v>
      </c>
    </row>
    <row r="13" spans="1:15" x14ac:dyDescent="0.25">
      <c r="A13" s="40"/>
      <c r="B13" t="s">
        <v>45</v>
      </c>
      <c r="C13" s="41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</row>
    <row r="14" spans="1:15" x14ac:dyDescent="0.25">
      <c r="A14" s="40"/>
      <c r="B14" t="s">
        <v>21</v>
      </c>
      <c r="C14" s="42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4"/>
    </row>
    <row r="15" spans="1:15" x14ac:dyDescent="0.25">
      <c r="A15" s="45" t="s">
        <v>0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</row>
    <row r="16" spans="1:15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</row>
    <row r="18" spans="1:15" x14ac:dyDescent="0.25">
      <c r="A18" s="1"/>
      <c r="B18" s="2" t="s">
        <v>22</v>
      </c>
      <c r="C18" s="2" t="s">
        <v>2</v>
      </c>
      <c r="D18" s="2" t="s">
        <v>3</v>
      </c>
      <c r="E18" s="2" t="s">
        <v>4</v>
      </c>
      <c r="F18" s="2" t="s">
        <v>5</v>
      </c>
      <c r="G18" s="2" t="s">
        <v>6</v>
      </c>
      <c r="H18" s="2" t="s">
        <v>7</v>
      </c>
      <c r="I18" s="2" t="s">
        <v>8</v>
      </c>
      <c r="J18" s="2" t="s">
        <v>9</v>
      </c>
      <c r="K18" s="2" t="s">
        <v>10</v>
      </c>
      <c r="L18" s="2" t="s">
        <v>11</v>
      </c>
      <c r="M18" s="2" t="s">
        <v>12</v>
      </c>
      <c r="N18" s="2" t="s">
        <v>13</v>
      </c>
      <c r="O18" s="3" t="s">
        <v>14</v>
      </c>
    </row>
    <row r="19" spans="1:15" x14ac:dyDescent="0.25">
      <c r="A19" s="46" t="s">
        <v>23</v>
      </c>
      <c r="B19" s="4" t="s">
        <v>17</v>
      </c>
      <c r="C19" s="5">
        <v>35700</v>
      </c>
      <c r="D19" s="5">
        <v>35700</v>
      </c>
      <c r="E19" s="5">
        <v>35700</v>
      </c>
      <c r="F19" s="5">
        <v>35700</v>
      </c>
      <c r="G19" s="5">
        <v>35700</v>
      </c>
      <c r="H19" s="5">
        <v>35700</v>
      </c>
      <c r="I19" s="5">
        <v>35700</v>
      </c>
      <c r="J19" s="5">
        <v>35700</v>
      </c>
      <c r="K19" s="5">
        <v>35700</v>
      </c>
      <c r="L19" s="5">
        <v>35700</v>
      </c>
      <c r="M19" s="5">
        <v>35700</v>
      </c>
      <c r="N19" s="5">
        <v>35700</v>
      </c>
      <c r="O19" s="5">
        <f>SUM(C19:N19)</f>
        <v>428400</v>
      </c>
    </row>
    <row r="20" spans="1:15" x14ac:dyDescent="0.25">
      <c r="A20" s="47"/>
      <c r="B20" t="s">
        <v>18</v>
      </c>
      <c r="C20" s="5">
        <v>35700</v>
      </c>
      <c r="D20" s="5">
        <v>35700</v>
      </c>
      <c r="E20" s="5">
        <v>35700</v>
      </c>
      <c r="F20" s="5">
        <v>35700</v>
      </c>
      <c r="G20" s="5">
        <v>35700</v>
      </c>
      <c r="H20" s="5">
        <v>35700</v>
      </c>
      <c r="I20" s="5">
        <v>35700</v>
      </c>
      <c r="J20" s="5">
        <v>35700</v>
      </c>
      <c r="K20" s="5">
        <v>35700</v>
      </c>
      <c r="L20" s="5">
        <v>35700</v>
      </c>
      <c r="M20" s="5">
        <v>35700</v>
      </c>
      <c r="N20" s="5">
        <v>35700</v>
      </c>
      <c r="O20" s="5">
        <f>SUM(C20:N20)</f>
        <v>428400</v>
      </c>
    </row>
    <row r="21" spans="1:15" x14ac:dyDescent="0.25">
      <c r="A21" s="39" t="s">
        <v>24</v>
      </c>
      <c r="B21" s="6" t="s">
        <v>25</v>
      </c>
    </row>
    <row r="22" spans="1:15" x14ac:dyDescent="0.25">
      <c r="A22" s="40"/>
      <c r="B22" t="s">
        <v>45</v>
      </c>
      <c r="C22" s="41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</row>
    <row r="23" spans="1:15" x14ac:dyDescent="0.25">
      <c r="A23" s="40"/>
      <c r="B23" t="s">
        <v>21</v>
      </c>
      <c r="C23" s="42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4"/>
    </row>
    <row r="24" spans="1:15" x14ac:dyDescent="0.25">
      <c r="A24" s="45" t="s">
        <v>0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</row>
    <row r="25" spans="1:15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</row>
    <row r="27" spans="1:15" x14ac:dyDescent="0.25">
      <c r="A27" s="1"/>
      <c r="B27" s="2" t="s">
        <v>26</v>
      </c>
      <c r="C27" s="2" t="s">
        <v>2</v>
      </c>
      <c r="D27" s="2" t="s">
        <v>3</v>
      </c>
      <c r="E27" s="2" t="s">
        <v>4</v>
      </c>
      <c r="F27" s="2" t="s">
        <v>5</v>
      </c>
      <c r="G27" s="2" t="s">
        <v>6</v>
      </c>
      <c r="H27" s="2" t="s">
        <v>7</v>
      </c>
      <c r="I27" s="2" t="s">
        <v>8</v>
      </c>
      <c r="J27" s="2" t="s">
        <v>9</v>
      </c>
      <c r="K27" s="2" t="s">
        <v>10</v>
      </c>
      <c r="L27" s="2" t="s">
        <v>11</v>
      </c>
      <c r="M27" s="2" t="s">
        <v>12</v>
      </c>
      <c r="N27" s="2" t="s">
        <v>13</v>
      </c>
      <c r="O27" s="3" t="s">
        <v>14</v>
      </c>
    </row>
    <row r="28" spans="1:15" ht="15" customHeight="1" x14ac:dyDescent="0.25">
      <c r="A28" s="46" t="s">
        <v>27</v>
      </c>
      <c r="B28" s="4" t="s">
        <v>17</v>
      </c>
      <c r="C28" s="5">
        <v>39200</v>
      </c>
      <c r="D28" s="5">
        <v>39200</v>
      </c>
      <c r="E28" s="5">
        <v>39200</v>
      </c>
      <c r="F28" s="5">
        <v>39200</v>
      </c>
      <c r="G28" s="5">
        <v>39200</v>
      </c>
      <c r="H28" s="5">
        <v>39200</v>
      </c>
      <c r="I28" s="5">
        <v>39200</v>
      </c>
      <c r="J28" s="5">
        <v>39200</v>
      </c>
      <c r="K28" s="5">
        <v>39200</v>
      </c>
      <c r="L28" s="5">
        <v>39200</v>
      </c>
      <c r="M28" s="5">
        <v>39200</v>
      </c>
      <c r="N28" s="5">
        <v>39200</v>
      </c>
      <c r="O28" s="5">
        <f>SUM(C28:N28)</f>
        <v>470400</v>
      </c>
    </row>
    <row r="29" spans="1:15" x14ac:dyDescent="0.25">
      <c r="A29" s="47"/>
      <c r="B29" t="s">
        <v>18</v>
      </c>
      <c r="C29" s="5">
        <v>39200</v>
      </c>
      <c r="D29" s="5">
        <v>39200</v>
      </c>
      <c r="E29" s="5">
        <v>39200</v>
      </c>
      <c r="F29" s="5">
        <v>39200</v>
      </c>
      <c r="G29" s="5">
        <v>39200</v>
      </c>
      <c r="H29" s="5">
        <v>39200</v>
      </c>
      <c r="I29" s="5">
        <v>39200</v>
      </c>
      <c r="J29" s="5">
        <v>39200</v>
      </c>
      <c r="K29" s="5">
        <v>39200</v>
      </c>
      <c r="L29" s="5">
        <v>39200</v>
      </c>
      <c r="M29" s="5">
        <v>39200</v>
      </c>
      <c r="N29" s="5">
        <v>39200</v>
      </c>
      <c r="O29" s="5">
        <f>SUM(C29:N29)</f>
        <v>470400</v>
      </c>
    </row>
    <row r="30" spans="1:15" x14ac:dyDescent="0.25">
      <c r="A30" s="39" t="s">
        <v>28</v>
      </c>
      <c r="B30" s="6" t="s">
        <v>29</v>
      </c>
    </row>
    <row r="31" spans="1:15" x14ac:dyDescent="0.25">
      <c r="A31" s="40"/>
      <c r="B31" t="s">
        <v>45</v>
      </c>
      <c r="C31" s="41" t="s">
        <v>82</v>
      </c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</row>
    <row r="32" spans="1:15" x14ac:dyDescent="0.25">
      <c r="A32" s="40"/>
      <c r="B32" t="s">
        <v>21</v>
      </c>
      <c r="C32" s="42" t="s">
        <v>83</v>
      </c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4"/>
    </row>
    <row r="35" spans="1:8" x14ac:dyDescent="0.25">
      <c r="A35" s="34" t="s">
        <v>30</v>
      </c>
      <c r="B35" s="34"/>
      <c r="C35" s="34"/>
      <c r="D35" s="34"/>
      <c r="E35" s="34"/>
      <c r="F35" s="34"/>
      <c r="G35" s="34"/>
      <c r="H35" s="34"/>
    </row>
    <row r="36" spans="1:8" x14ac:dyDescent="0.25">
      <c r="A36" s="34"/>
      <c r="B36" s="34"/>
      <c r="C36" s="34"/>
      <c r="D36" s="34"/>
      <c r="E36" s="34"/>
      <c r="F36" s="34"/>
      <c r="G36" s="34"/>
      <c r="H36" s="34"/>
    </row>
    <row r="37" spans="1:8" x14ac:dyDescent="0.25">
      <c r="A37" s="34"/>
      <c r="B37" s="34"/>
      <c r="C37" s="34"/>
      <c r="D37" s="34"/>
      <c r="E37" s="34"/>
      <c r="F37" s="34"/>
      <c r="G37" s="34"/>
      <c r="H37" s="34"/>
    </row>
    <row r="38" spans="1:8" x14ac:dyDescent="0.25">
      <c r="A38" s="35" t="s">
        <v>31</v>
      </c>
      <c r="C38" s="4" t="s">
        <v>32</v>
      </c>
      <c r="D38" s="4" t="s">
        <v>33</v>
      </c>
      <c r="F38" s="4" t="s">
        <v>34</v>
      </c>
      <c r="H38" s="4" t="s">
        <v>46</v>
      </c>
    </row>
    <row r="39" spans="1:8" x14ac:dyDescent="0.25">
      <c r="A39" s="35"/>
      <c r="B39" s="7" t="s">
        <v>35</v>
      </c>
      <c r="C39" s="5"/>
      <c r="D39" s="8">
        <v>2500000</v>
      </c>
      <c r="F39" s="8">
        <f t="shared" ref="F39:F47" si="0">(C39-D39)</f>
        <v>-2500000</v>
      </c>
    </row>
    <row r="40" spans="1:8" x14ac:dyDescent="0.25">
      <c r="A40" s="35"/>
      <c r="B40" s="7" t="s">
        <v>1</v>
      </c>
      <c r="C40" s="8">
        <f>(O6)</f>
        <v>428400</v>
      </c>
      <c r="D40" s="8">
        <v>0</v>
      </c>
      <c r="F40" s="8">
        <f t="shared" si="0"/>
        <v>428400</v>
      </c>
    </row>
    <row r="41" spans="1:8" x14ac:dyDescent="0.25">
      <c r="A41" s="35"/>
      <c r="B41" s="7" t="s">
        <v>22</v>
      </c>
      <c r="C41" s="8">
        <f>(O19)</f>
        <v>428400</v>
      </c>
      <c r="D41" s="8">
        <v>0</v>
      </c>
      <c r="F41" s="8">
        <f t="shared" si="0"/>
        <v>428400</v>
      </c>
    </row>
    <row r="42" spans="1:8" x14ac:dyDescent="0.25">
      <c r="A42" s="35"/>
      <c r="B42" s="7" t="s">
        <v>26</v>
      </c>
      <c r="C42" s="8">
        <f>(O28)</f>
        <v>470400</v>
      </c>
      <c r="D42" s="8">
        <v>0</v>
      </c>
      <c r="F42" s="8">
        <f t="shared" si="0"/>
        <v>470400</v>
      </c>
    </row>
    <row r="43" spans="1:8" x14ac:dyDescent="0.25">
      <c r="A43" s="35"/>
      <c r="B43" s="7" t="s">
        <v>36</v>
      </c>
      <c r="C43" s="8">
        <v>470400</v>
      </c>
      <c r="D43" s="8">
        <v>0</v>
      </c>
      <c r="F43" s="8">
        <f t="shared" si="0"/>
        <v>470400</v>
      </c>
    </row>
    <row r="44" spans="1:8" x14ac:dyDescent="0.25">
      <c r="A44" s="35"/>
      <c r="B44" s="7" t="s">
        <v>37</v>
      </c>
      <c r="C44" s="8">
        <v>470400</v>
      </c>
      <c r="D44" s="8">
        <v>0</v>
      </c>
      <c r="F44" s="8">
        <f t="shared" si="0"/>
        <v>470400</v>
      </c>
    </row>
    <row r="45" spans="1:8" x14ac:dyDescent="0.25">
      <c r="A45" s="35"/>
      <c r="B45" s="7" t="s">
        <v>47</v>
      </c>
      <c r="C45" s="8">
        <v>470400</v>
      </c>
      <c r="D45" s="8">
        <v>0</v>
      </c>
      <c r="F45" s="8">
        <f t="shared" si="0"/>
        <v>470400</v>
      </c>
    </row>
    <row r="46" spans="1:8" x14ac:dyDescent="0.25">
      <c r="A46" s="35"/>
      <c r="B46" s="7" t="s">
        <v>48</v>
      </c>
      <c r="C46" s="8">
        <v>470400</v>
      </c>
      <c r="D46" s="8">
        <v>0</v>
      </c>
      <c r="F46" s="8">
        <f t="shared" si="0"/>
        <v>470400</v>
      </c>
    </row>
    <row r="47" spans="1:8" x14ac:dyDescent="0.25">
      <c r="A47" s="35"/>
      <c r="B47" s="7" t="s">
        <v>49</v>
      </c>
      <c r="C47" s="8">
        <v>470400</v>
      </c>
      <c r="D47" s="8">
        <v>0</v>
      </c>
      <c r="F47" s="8">
        <f t="shared" si="0"/>
        <v>470400</v>
      </c>
    </row>
    <row r="48" spans="1:8" x14ac:dyDescent="0.25">
      <c r="A48" s="35"/>
      <c r="B48" s="12"/>
    </row>
    <row r="49" spans="1:8" x14ac:dyDescent="0.25">
      <c r="A49" s="35"/>
      <c r="B49" s="29" t="s">
        <v>76</v>
      </c>
      <c r="F49" s="10">
        <f>SUM(F40:F47)</f>
        <v>3679200</v>
      </c>
    </row>
    <row r="50" spans="1:8" x14ac:dyDescent="0.25">
      <c r="A50" s="35"/>
      <c r="B50" s="30" t="s">
        <v>77</v>
      </c>
      <c r="F50">
        <f>(G55*0.17)+G55</f>
        <v>4650750</v>
      </c>
      <c r="G50" s="10"/>
    </row>
    <row r="51" spans="1:8" x14ac:dyDescent="0.25">
      <c r="A51" s="35"/>
      <c r="B51" s="32" t="s">
        <v>79</v>
      </c>
      <c r="C51" s="31"/>
      <c r="D51" s="31"/>
      <c r="E51" s="31"/>
      <c r="F51" s="33">
        <f>SUM(F49:F50)</f>
        <v>8329950</v>
      </c>
      <c r="G51" s="9">
        <f>NPV(6.15%,F40:F47)</f>
        <v>2826983.3389146561</v>
      </c>
      <c r="H51" t="s">
        <v>38</v>
      </c>
    </row>
    <row r="52" spans="1:8" x14ac:dyDescent="0.25">
      <c r="A52" s="35"/>
      <c r="B52" s="32" t="s">
        <v>80</v>
      </c>
      <c r="C52" s="31"/>
      <c r="D52" s="31"/>
      <c r="E52" s="31"/>
      <c r="F52" s="33">
        <f>(F51-D39)</f>
        <v>5829950</v>
      </c>
      <c r="G52" s="9"/>
    </row>
    <row r="53" spans="1:8" x14ac:dyDescent="0.25">
      <c r="A53" s="35"/>
      <c r="B53" s="32" t="s">
        <v>81</v>
      </c>
      <c r="F53">
        <f>(F52/F51)*100</f>
        <v>69.987815052911486</v>
      </c>
      <c r="G53" s="10">
        <f>(D39)</f>
        <v>2500000</v>
      </c>
      <c r="H53" t="s">
        <v>39</v>
      </c>
    </row>
    <row r="54" spans="1:8" x14ac:dyDescent="0.25">
      <c r="A54" s="35"/>
      <c r="G54" s="9">
        <f>(G51-G53)</f>
        <v>326983.33891465608</v>
      </c>
      <c r="H54" t="s">
        <v>40</v>
      </c>
    </row>
    <row r="55" spans="1:8" x14ac:dyDescent="0.25">
      <c r="A55" s="35"/>
      <c r="B55" s="36" t="s">
        <v>41</v>
      </c>
      <c r="C55" s="36"/>
      <c r="D55" s="36"/>
      <c r="E55" s="36"/>
      <c r="F55" s="37"/>
      <c r="G55">
        <v>3975000</v>
      </c>
      <c r="H55" t="s">
        <v>78</v>
      </c>
    </row>
    <row r="56" spans="1:8" x14ac:dyDescent="0.25">
      <c r="A56" s="35"/>
      <c r="B56" s="37" t="s">
        <v>42</v>
      </c>
      <c r="C56" s="38"/>
      <c r="D56" s="38"/>
      <c r="E56" s="38"/>
      <c r="F56" s="38"/>
    </row>
    <row r="57" spans="1:8" x14ac:dyDescent="0.25">
      <c r="A57" s="35"/>
      <c r="B57" s="38" t="s">
        <v>43</v>
      </c>
      <c r="C57" s="38"/>
      <c r="D57" s="38"/>
      <c r="E57" s="38"/>
      <c r="F57" s="38"/>
      <c r="G57" s="11">
        <f>IRR(F39:F47)</f>
        <v>9.3129303641611205E-2</v>
      </c>
      <c r="H57" t="s">
        <v>44</v>
      </c>
    </row>
  </sheetData>
  <mergeCells count="21">
    <mergeCell ref="A1:O2"/>
    <mergeCell ref="A5:O5"/>
    <mergeCell ref="A6:A10"/>
    <mergeCell ref="A12:A14"/>
    <mergeCell ref="C13:O13"/>
    <mergeCell ref="C14:O14"/>
    <mergeCell ref="A21:A23"/>
    <mergeCell ref="C22:O22"/>
    <mergeCell ref="C23:O23"/>
    <mergeCell ref="A15:O16"/>
    <mergeCell ref="A19:A20"/>
    <mergeCell ref="A30:A32"/>
    <mergeCell ref="C31:O31"/>
    <mergeCell ref="C32:O32"/>
    <mergeCell ref="A24:O25"/>
    <mergeCell ref="A28:A29"/>
    <mergeCell ref="A35:H37"/>
    <mergeCell ref="A38:A57"/>
    <mergeCell ref="B55:F55"/>
    <mergeCell ref="B56:F56"/>
    <mergeCell ref="B57:F57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workbookViewId="0">
      <selection activeCell="E13" sqref="E13"/>
    </sheetView>
  </sheetViews>
  <sheetFormatPr defaultRowHeight="15" x14ac:dyDescent="0.25"/>
  <cols>
    <col min="1" max="1" width="52" customWidth="1"/>
    <col min="2" max="2" width="29.42578125" customWidth="1"/>
    <col min="3" max="3" width="24.5703125" customWidth="1"/>
    <col min="4" max="4" width="30.85546875" customWidth="1"/>
    <col min="5" max="5" width="17.28515625" customWidth="1"/>
  </cols>
  <sheetData>
    <row r="1" spans="1:5" x14ac:dyDescent="0.25">
      <c r="A1" s="52" t="s">
        <v>50</v>
      </c>
      <c r="B1" s="52"/>
      <c r="C1" s="52"/>
      <c r="D1" s="52"/>
      <c r="E1" s="52"/>
    </row>
    <row r="2" spans="1:5" x14ac:dyDescent="0.25">
      <c r="A2" s="52"/>
      <c r="B2" s="52"/>
      <c r="C2" s="52"/>
      <c r="D2" s="52"/>
      <c r="E2" s="52"/>
    </row>
    <row r="3" spans="1:5" ht="26.25" customHeight="1" x14ac:dyDescent="0.25">
      <c r="A3" s="53"/>
      <c r="B3" s="53"/>
      <c r="C3" s="53"/>
      <c r="D3" s="53"/>
      <c r="E3" s="53"/>
    </row>
    <row r="4" spans="1:5" x14ac:dyDescent="0.25">
      <c r="A4" s="5"/>
      <c r="B4" s="5"/>
      <c r="C4" s="5"/>
      <c r="D4" s="5"/>
      <c r="E4" s="5"/>
    </row>
    <row r="5" spans="1:5" x14ac:dyDescent="0.25">
      <c r="A5" s="5"/>
      <c r="B5" s="5"/>
      <c r="C5" s="5"/>
      <c r="D5" s="5"/>
      <c r="E5" s="5"/>
    </row>
    <row r="6" spans="1:5" ht="15.75" x14ac:dyDescent="0.25">
      <c r="A6" s="5" t="s">
        <v>51</v>
      </c>
      <c r="B6" s="16">
        <v>16047</v>
      </c>
      <c r="C6" s="5"/>
      <c r="D6" s="19"/>
      <c r="E6" s="19"/>
    </row>
    <row r="7" spans="1:5" x14ac:dyDescent="0.25">
      <c r="A7" s="5" t="s">
        <v>52</v>
      </c>
      <c r="B7" s="17">
        <f>(2*12)</f>
        <v>24</v>
      </c>
      <c r="C7" s="5"/>
      <c r="D7" s="5"/>
      <c r="E7" s="15"/>
    </row>
    <row r="8" spans="1:5" x14ac:dyDescent="0.25">
      <c r="A8" s="5" t="s">
        <v>53</v>
      </c>
      <c r="B8" s="13">
        <v>3950000</v>
      </c>
      <c r="C8" s="5"/>
      <c r="D8" s="5"/>
      <c r="E8" s="5"/>
    </row>
    <row r="9" spans="1:5" x14ac:dyDescent="0.25">
      <c r="A9" s="5"/>
      <c r="B9" s="5"/>
      <c r="C9" s="5"/>
      <c r="D9" s="5"/>
      <c r="E9" s="5"/>
    </row>
    <row r="10" spans="1:5" x14ac:dyDescent="0.25">
      <c r="A10" s="5"/>
      <c r="B10" s="5"/>
      <c r="C10" s="5"/>
      <c r="D10" s="5"/>
      <c r="E10" s="5"/>
    </row>
    <row r="11" spans="1:5" x14ac:dyDescent="0.25">
      <c r="A11" s="5" t="s">
        <v>54</v>
      </c>
      <c r="B11" s="20">
        <f>B6*B7</f>
        <v>385128</v>
      </c>
      <c r="C11" s="5"/>
      <c r="D11" s="5"/>
      <c r="E11" s="5"/>
    </row>
    <row r="12" spans="1:5" ht="15.75" x14ac:dyDescent="0.25">
      <c r="A12" s="5" t="s">
        <v>55</v>
      </c>
      <c r="B12" s="18">
        <v>0.01</v>
      </c>
      <c r="C12" s="5"/>
      <c r="D12" s="45" t="s">
        <v>56</v>
      </c>
      <c r="E12" s="45"/>
    </row>
    <row r="13" spans="1:5" ht="15.75" x14ac:dyDescent="0.25">
      <c r="A13" s="21" t="s">
        <v>57</v>
      </c>
      <c r="B13" s="20">
        <f>B11*(1-B12)</f>
        <v>381276.72</v>
      </c>
      <c r="C13" s="5"/>
      <c r="D13" s="5" t="s">
        <v>75</v>
      </c>
      <c r="E13" s="13">
        <v>2500000</v>
      </c>
    </row>
    <row r="14" spans="1:5" x14ac:dyDescent="0.25">
      <c r="A14" s="5" t="s">
        <v>58</v>
      </c>
      <c r="B14" s="13">
        <f>(3606*12)</f>
        <v>43272</v>
      </c>
      <c r="C14" s="5"/>
      <c r="D14" s="5" t="s">
        <v>59</v>
      </c>
      <c r="E14" s="14">
        <v>6.1499999999999999E-2</v>
      </c>
    </row>
    <row r="15" spans="1:5" ht="15.75" x14ac:dyDescent="0.25">
      <c r="A15" s="21" t="s">
        <v>60</v>
      </c>
      <c r="B15" s="22">
        <f>B13+B14</f>
        <v>424548.72</v>
      </c>
      <c r="C15" s="5"/>
      <c r="D15" s="5" t="s">
        <v>61</v>
      </c>
      <c r="E15" s="15">
        <v>240</v>
      </c>
    </row>
    <row r="16" spans="1:5" x14ac:dyDescent="0.25">
      <c r="A16" s="23" t="s">
        <v>62</v>
      </c>
      <c r="B16" s="13">
        <f>(0.127*B11)</f>
        <v>48911.256000000001</v>
      </c>
      <c r="C16" s="5"/>
      <c r="D16" s="5" t="s">
        <v>63</v>
      </c>
      <c r="E16" s="24">
        <f>PMT(E14/12,E15,-E13)*12</f>
        <v>217533.45241981436</v>
      </c>
    </row>
    <row r="17" spans="1:5" x14ac:dyDescent="0.25">
      <c r="A17" s="23" t="s">
        <v>21</v>
      </c>
      <c r="B17" s="13">
        <v>20000</v>
      </c>
      <c r="C17" s="5"/>
      <c r="D17" s="5"/>
      <c r="E17" s="5"/>
    </row>
    <row r="18" spans="1:5" x14ac:dyDescent="0.25">
      <c r="A18" s="23" t="s">
        <v>64</v>
      </c>
      <c r="B18" s="13">
        <v>1000</v>
      </c>
      <c r="C18" s="5"/>
      <c r="D18" s="5"/>
      <c r="E18" s="5"/>
    </row>
    <row r="19" spans="1:5" ht="15.75" x14ac:dyDescent="0.25">
      <c r="A19" s="23" t="s">
        <v>65</v>
      </c>
      <c r="B19" s="13">
        <v>1000</v>
      </c>
      <c r="C19" s="5"/>
      <c r="D19" s="45" t="s">
        <v>66</v>
      </c>
      <c r="E19" s="45"/>
    </row>
    <row r="20" spans="1:5" x14ac:dyDescent="0.25">
      <c r="A20" s="23" t="s">
        <v>67</v>
      </c>
      <c r="B20" s="13">
        <v>5000</v>
      </c>
      <c r="C20" s="5"/>
      <c r="D20" s="5" t="s">
        <v>53</v>
      </c>
      <c r="E20" s="22">
        <f>B8</f>
        <v>3950000</v>
      </c>
    </row>
    <row r="21" spans="1:5" x14ac:dyDescent="0.25">
      <c r="A21" s="23" t="s">
        <v>68</v>
      </c>
      <c r="B21" s="13">
        <v>0</v>
      </c>
      <c r="C21" s="5"/>
      <c r="D21" s="5" t="s">
        <v>69</v>
      </c>
      <c r="E21" s="22">
        <f>E13</f>
        <v>2500000</v>
      </c>
    </row>
    <row r="22" spans="1:5" ht="15.75" x14ac:dyDescent="0.25">
      <c r="A22" s="25" t="s">
        <v>70</v>
      </c>
      <c r="B22" s="13">
        <f>SUM(B16:B21)</f>
        <v>75911.255999999994</v>
      </c>
      <c r="C22" s="5"/>
      <c r="D22" s="5" t="s">
        <v>66</v>
      </c>
      <c r="E22" s="22">
        <f>E20-E21</f>
        <v>1450000</v>
      </c>
    </row>
    <row r="23" spans="1:5" ht="15.75" x14ac:dyDescent="0.25">
      <c r="A23" s="21" t="s">
        <v>71</v>
      </c>
      <c r="B23" s="26">
        <f>B15-B22</f>
        <v>348637.46399999998</v>
      </c>
      <c r="C23" s="5"/>
      <c r="D23" s="5"/>
      <c r="E23" s="5"/>
    </row>
    <row r="24" spans="1:5" x14ac:dyDescent="0.25">
      <c r="A24" s="23" t="s">
        <v>72</v>
      </c>
      <c r="B24" s="27">
        <f>E16</f>
        <v>217533.45241981436</v>
      </c>
      <c r="C24" s="5"/>
      <c r="D24" s="5"/>
      <c r="E24" s="5"/>
    </row>
    <row r="25" spans="1:5" ht="15.75" x14ac:dyDescent="0.25">
      <c r="A25" s="25" t="s">
        <v>73</v>
      </c>
      <c r="B25" s="26">
        <f>B23-B24</f>
        <v>131104.01158018562</v>
      </c>
      <c r="C25" s="5"/>
      <c r="D25" s="5"/>
      <c r="E25" s="5"/>
    </row>
    <row r="26" spans="1:5" x14ac:dyDescent="0.25">
      <c r="A26" s="5"/>
      <c r="B26" s="5"/>
      <c r="C26" s="5"/>
      <c r="D26" s="5"/>
      <c r="E26" s="5"/>
    </row>
    <row r="27" spans="1:5" x14ac:dyDescent="0.25">
      <c r="A27" s="5"/>
      <c r="B27" s="5"/>
      <c r="C27" s="5"/>
      <c r="D27" s="5"/>
      <c r="E27" s="5"/>
    </row>
    <row r="28" spans="1:5" ht="15.75" x14ac:dyDescent="0.25">
      <c r="A28" s="21" t="s">
        <v>74</v>
      </c>
      <c r="B28" s="28">
        <f>B25/E22</f>
        <v>9.0416559710472841E-2</v>
      </c>
      <c r="C28" s="5"/>
      <c r="D28" s="5"/>
      <c r="E28" s="5"/>
    </row>
  </sheetData>
  <mergeCells count="3">
    <mergeCell ref="D12:E12"/>
    <mergeCell ref="D19:E19"/>
    <mergeCell ref="A1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Projections</vt:lpstr>
      <vt:lpstr>Cash on item return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 Patron</dc:creator>
  <cp:lastModifiedBy>JONNY</cp:lastModifiedBy>
  <dcterms:created xsi:type="dcterms:W3CDTF">2018-04-19T09:46:30Z</dcterms:created>
  <dcterms:modified xsi:type="dcterms:W3CDTF">2018-04-19T20:59:47Z</dcterms:modified>
</cp:coreProperties>
</file>